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01c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01c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01c Pol'!$A$1:$X$26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0" i="12"/>
  <c r="G19" i="12" s="1"/>
  <c r="I50" i="1" s="1"/>
  <c r="I19" i="1" s="1"/>
  <c r="I20" i="12"/>
  <c r="I19" i="12" s="1"/>
  <c r="K20" i="12"/>
  <c r="K19" i="12" s="1"/>
  <c r="O20" i="12"/>
  <c r="O19" i="12" s="1"/>
  <c r="Q20" i="12"/>
  <c r="Q19" i="12" s="1"/>
  <c r="V20" i="12"/>
  <c r="V19" i="12" s="1"/>
  <c r="G21" i="12"/>
  <c r="M21" i="12" s="1"/>
  <c r="I21" i="12"/>
  <c r="K21" i="12"/>
  <c r="O21" i="12"/>
  <c r="Q21" i="12"/>
  <c r="V21" i="12"/>
  <c r="AE23" i="12"/>
  <c r="F40" i="1" s="1"/>
  <c r="I20" i="1"/>
  <c r="I18" i="1"/>
  <c r="I16" i="1"/>
  <c r="M20" i="12" l="1"/>
  <c r="M19" i="12" s="1"/>
  <c r="K8" i="12"/>
  <c r="F39" i="1"/>
  <c r="F41" i="1"/>
  <c r="AF23" i="12"/>
  <c r="V8" i="12"/>
  <c r="I8" i="12"/>
  <c r="Q8" i="12"/>
  <c r="G8" i="12"/>
  <c r="O8" i="12"/>
  <c r="M9" i="12"/>
  <c r="M8" i="12" s="1"/>
  <c r="J28" i="1"/>
  <c r="J26" i="1"/>
  <c r="G38" i="1"/>
  <c r="F38" i="1"/>
  <c r="H32" i="1"/>
  <c r="J23" i="1"/>
  <c r="J24" i="1"/>
  <c r="J25" i="1"/>
  <c r="J27" i="1"/>
  <c r="E24" i="1"/>
  <c r="E26" i="1"/>
  <c r="F42" i="1" l="1"/>
  <c r="G23" i="12"/>
  <c r="I49" i="1"/>
  <c r="G40" i="1"/>
  <c r="H40" i="1" s="1"/>
  <c r="I40" i="1" s="1"/>
  <c r="G41" i="1"/>
  <c r="H41" i="1" s="1"/>
  <c r="I41" i="1" s="1"/>
  <c r="G39" i="1"/>
  <c r="G42" i="1" s="1"/>
  <c r="G25" i="1" s="1"/>
  <c r="A25" i="1" s="1"/>
  <c r="A26" i="1" l="1"/>
  <c r="G26" i="1"/>
  <c r="G23" i="1"/>
  <c r="A23" i="1" s="1"/>
  <c r="G28" i="1"/>
  <c r="H39" i="1"/>
  <c r="I51" i="1"/>
  <c r="I17" i="1"/>
  <c r="I21" i="1" s="1"/>
  <c r="A24" i="1" l="1"/>
  <c r="G24" i="1"/>
  <c r="A27" i="1" s="1"/>
  <c r="J50" i="1"/>
  <c r="J49" i="1"/>
  <c r="I39" i="1"/>
  <c r="I42" i="1" s="1"/>
  <c r="H42" i="1"/>
  <c r="J51" i="1" l="1"/>
  <c r="A29" i="1"/>
  <c r="G29" i="1"/>
  <c r="G27" i="1" s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Hanuš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<sst xmlns="http://schemas.openxmlformats.org/spreadsheetml/2006/main" count="227" uniqueCount="136">
  <si>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</si>
  <si>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</si>
  <si>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</si>
  <si>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</si>
  <si>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</si>
  <si>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</si>
  <si>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</si>
  <si>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</si>
  <si>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</si>
  <si>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</si>
  <si>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</si>
  <si>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</si>
  <si>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</si>
  <si>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</si>
  <si>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</si>
  <si>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</si>
  <si>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</si>
  <si>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</si>
  <si>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</si>
  <si>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</si>
  <si>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</si>
  <si>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</si>
  <si>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</si>
  <si>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</si>
  <si>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</si>
  <si>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</si>
  <si>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</si>
  <si>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</si>
  <si>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</si>
  <si>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</si>
  <si>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</si>
  <si>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</si>
  <si>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</si>
  <si>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</si>
  <si>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</si>
  <si>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</si>
  <si>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</si>
  <si>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</si>
  <si>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</si>
  <si>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</si>
  <si>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01c</t>
  </si>
  <si>
    <t>Vzduchotechnika</t>
  </si>
  <si>
    <t>01</t>
  </si>
  <si>
    <t>Oprava hygienického zázemí tělocvičny</t>
  </si>
  <si>
    <t>Objekt:</t>
  </si>
  <si>
    <t>Rozpočet:</t>
  </si>
  <si>
    <t>87226 - 19</t>
  </si>
  <si>
    <t>Oprava hygienického zázemí tělocvičny VOŠ a SPŠ Jičín, pod Koželuhy 100, Jičín</t>
  </si>
  <si>
    <t>Vyšší odborná škola a Střední průmyslová škola, Jičín, Pod Koželuhy 100</t>
  </si>
  <si>
    <t>Pod Koželuhy 100</t>
  </si>
  <si>
    <t>Jičín-Nové Město</t>
  </si>
  <si>
    <t>50601</t>
  </si>
  <si>
    <t>60116820</t>
  </si>
  <si>
    <t>CZ60116820</t>
  </si>
  <si>
    <t>Ing. Pavel Jarolímek</t>
  </si>
  <si>
    <t xml:space="preserve"> 8</t>
  </si>
  <si>
    <t>Březina-Březina</t>
  </si>
  <si>
    <t>64778878</t>
  </si>
  <si>
    <t>CZ7005282867</t>
  </si>
  <si>
    <t>Stavba</t>
  </si>
  <si>
    <t>Celkem za stavbu</t>
  </si>
  <si>
    <t>CZK</t>
  </si>
  <si>
    <t>Rekapitulace dílů</t>
  </si>
  <si>
    <t>Typ dílu</t>
  </si>
  <si>
    <t>728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</si>
  <si>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</si>
  <si>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</si>
  <si>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</si>
  <si>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</si>
  <si>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</si>
  <si>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</si>
  <si>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</si>
  <si>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</si>
  <si>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</si>
  <si>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</si>
  <si>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</si>
  <si>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</si>
  <si>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</si>
  <si>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</si>
  <si>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</si>
  <si>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</si>
  <si>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</si>
  <si>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</si>
  <si>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</si>
  <si>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</si>
  <si>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</si>
  <si>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</si>
  <si>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</si>
  <si>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</si>
  <si>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</si>
  <si>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</si>
  <si>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</si>
  <si>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</si>
  <si>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</si>
  <si>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728614212R00</t>
  </si>
  <si>
    <t>Mtž ventilátoru axiál. nízkotl. potrub. do d 200mm</t>
  </si>
  <si>
    <t>kus</t>
  </si>
  <si>
    <t>RTS 19/ I</t>
  </si>
  <si>
    <t>Práce</t>
  </si>
  <si>
    <t>POL1_7</t>
  </si>
  <si>
    <t>42401</t>
  </si>
  <si>
    <t>Ventilátor EDM 100 C</t>
  </si>
  <si>
    <t>Vlastní</t>
  </si>
  <si>
    <t>Indiv</t>
  </si>
  <si>
    <t>Specifikace</t>
  </si>
  <si>
    <t>POL3_0</t>
  </si>
  <si>
    <t>728415111R00</t>
  </si>
  <si>
    <t>Montáž mřížky větrací nebo ventilační do 0,04 m2</t>
  </si>
  <si>
    <t>42402</t>
  </si>
  <si>
    <t>Plastová klapka PER 100</t>
  </si>
  <si>
    <t>728114111R00</t>
  </si>
  <si>
    <t>Montáž potrubí plastového kruhového do d 100 mm</t>
  </si>
  <si>
    <t>m</t>
  </si>
  <si>
    <t>42403</t>
  </si>
  <si>
    <t>Plastové potrubí UK-PP 100</t>
  </si>
  <si>
    <t>42404</t>
  </si>
  <si>
    <t>UK-SP-100 spojka pro kruhové potrubí</t>
  </si>
  <si>
    <t>Kalkul</t>
  </si>
  <si>
    <t>POL3_</t>
  </si>
  <si>
    <t>728214111R00</t>
  </si>
  <si>
    <t>Montáž oblouku plastového kruhového do d 100 mm</t>
  </si>
  <si>
    <t>42405</t>
  </si>
  <si>
    <t>Koleno D100mm 90° UK-OS-100/90</t>
  </si>
  <si>
    <t>998728101R00</t>
  </si>
  <si>
    <t>Přesun hmot pro vzduchotechniku, výšky do 6 m</t>
  </si>
  <si>
    <t>t</t>
  </si>
  <si>
    <t>005121 R</t>
  </si>
  <si>
    <t>Zařízení staveniště</t>
  </si>
  <si>
    <t>soubor</t>
  </si>
  <si>
    <t>VRN</t>
  </si>
  <si>
    <t>POL99_2</t>
  </si>
  <si>
    <t>0054T</t>
  </si>
  <si>
    <t>Kompletační činnost</t>
  </si>
  <si>
    <t>SUM</t>
  </si>
  <si>
    <t>END</t>
  </si>
  <si>
    <t>Samostatný 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</si>
</sst>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4" fontId="7" fillId="2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2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4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37</v>
      </c>
      <c r="B1" s="206" t="s">
        <v>135</v>
      </c>
      <c r="C1" s="207"/>
      <c r="D1" s="207"/>
      <c r="E1" s="207"/>
      <c r="F1" s="207"/>
      <c r="G1" s="207"/>
      <c r="H1" s="207"/>
      <c r="I1" s="207"/>
      <c r="J1" s="208"/>
    </row>
    <row r="2" spans="1:15" ht="36" customHeight="1" x14ac:dyDescent="0.2">
      <c r="A2" s="3"/>
      <c r="B2" s="76" t="s">
        <v>23</v>
      </c>
      <c r="C2" s="77"/>
      <c r="D2" s="78" t="s">
        <v>46</v>
      </c>
      <c r="E2" s="212" t="s">
        <v>47</v>
      </c>
      <c r="F2" s="213"/>
      <c r="G2" s="213"/>
      <c r="H2" s="213"/>
      <c r="I2" s="213"/>
      <c r="J2" s="214"/>
      <c r="O2" s="2"/>
    </row>
    <row r="3" spans="1:15" ht="27" customHeight="1" x14ac:dyDescent="0.2">
      <c r="A3" s="3"/>
      <c r="B3" s="79" t="s">
        <v>44</v>
      </c>
      <c r="C3" s="77"/>
      <c r="D3" s="80" t="s">
        <v>42</v>
      </c>
      <c r="E3" s="215" t="s">
        <v>43</v>
      </c>
      <c r="F3" s="216"/>
      <c r="G3" s="216"/>
      <c r="H3" s="216"/>
      <c r="I3" s="216"/>
      <c r="J3" s="217"/>
    </row>
    <row r="4" spans="1:15" ht="23.25" customHeight="1" x14ac:dyDescent="0.2">
      <c r="A4" s="73">
        <v>1154775</v>
      </c>
      <c r="B4" s="81" t="s">
        <v>45</v>
      </c>
      <c r="C4" s="82"/>
      <c r="D4" s="83" t="s">
        <v>40</v>
      </c>
      <c r="E4" s="201" t="s">
        <v>41</v>
      </c>
      <c r="F4" s="202"/>
      <c r="G4" s="202"/>
      <c r="H4" s="202"/>
      <c r="I4" s="202"/>
      <c r="J4" s="203"/>
    </row>
    <row r="5" spans="1:15" ht="24" customHeight="1" x14ac:dyDescent="0.2">
      <c r="A5" s="3"/>
      <c r="B5" s="41" t="s">
        <v>22</v>
      </c>
      <c r="C5" s="4"/>
      <c r="D5" s="84" t="s">
        <v>48</v>
      </c>
      <c r="E5" s="24"/>
      <c r="F5" s="24"/>
      <c r="G5" s="24"/>
      <c r="H5" s="26" t="s">
        <v>39</v>
      </c>
      <c r="I5" s="84" t="s">
        <v>52</v>
      </c>
      <c r="J5" s="10"/>
    </row>
    <row r="6" spans="1:15" ht="15.75" customHeight="1" x14ac:dyDescent="0.2">
      <c r="A6" s="3"/>
      <c r="B6" s="36"/>
      <c r="C6" s="24"/>
      <c r="D6" s="84" t="s">
        <v>49</v>
      </c>
      <c r="E6" s="24"/>
      <c r="F6" s="24"/>
      <c r="G6" s="24"/>
      <c r="H6" s="26" t="s">
        <v>35</v>
      </c>
      <c r="I6" s="84" t="s">
        <v>53</v>
      </c>
      <c r="J6" s="10"/>
    </row>
    <row r="7" spans="1:15" ht="15.75" customHeight="1" x14ac:dyDescent="0.2">
      <c r="A7" s="3"/>
      <c r="B7" s="37"/>
      <c r="C7" s="25"/>
      <c r="D7" s="74" t="s">
        <v>51</v>
      </c>
      <c r="E7" s="85" t="s">
        <v>50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75" t="s">
        <v>54</v>
      </c>
      <c r="E8" s="4"/>
      <c r="F8" s="4"/>
      <c r="G8" s="40"/>
      <c r="H8" s="26" t="s">
        <v>39</v>
      </c>
      <c r="I8" s="84" t="s">
        <v>57</v>
      </c>
      <c r="J8" s="10"/>
    </row>
    <row r="9" spans="1:15" ht="15.75" hidden="1" customHeight="1" x14ac:dyDescent="0.2">
      <c r="A9" s="3"/>
      <c r="B9" s="3"/>
      <c r="C9" s="4"/>
      <c r="D9" s="75" t="s">
        <v>55</v>
      </c>
      <c r="E9" s="4"/>
      <c r="F9" s="4"/>
      <c r="G9" s="40"/>
      <c r="H9" s="26" t="s">
        <v>35</v>
      </c>
      <c r="I9" s="84" t="s">
        <v>58</v>
      </c>
      <c r="J9" s="10"/>
    </row>
    <row r="10" spans="1:15" ht="15.75" hidden="1" customHeight="1" x14ac:dyDescent="0.2">
      <c r="A10" s="3"/>
      <c r="B10" s="46"/>
      <c r="C10" s="25"/>
      <c r="D10" s="87" t="s">
        <v>51</v>
      </c>
      <c r="E10" s="86" t="s">
        <v>56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219"/>
      <c r="E11" s="219"/>
      <c r="F11" s="219"/>
      <c r="G11" s="219"/>
      <c r="H11" s="26" t="s">
        <v>39</v>
      </c>
      <c r="I11" s="89"/>
      <c r="J11" s="10"/>
    </row>
    <row r="12" spans="1:15" ht="15.75" customHeight="1" x14ac:dyDescent="0.2">
      <c r="A12" s="3"/>
      <c r="B12" s="36"/>
      <c r="C12" s="24"/>
      <c r="D12" s="200"/>
      <c r="E12" s="200"/>
      <c r="F12" s="200"/>
      <c r="G12" s="200"/>
      <c r="H12" s="26" t="s">
        <v>35</v>
      </c>
      <c r="I12" s="89"/>
      <c r="J12" s="10"/>
    </row>
    <row r="13" spans="1:15" ht="15.75" customHeight="1" x14ac:dyDescent="0.2">
      <c r="A13" s="3"/>
      <c r="B13" s="37"/>
      <c r="C13" s="25"/>
      <c r="D13" s="88"/>
      <c r="E13" s="204"/>
      <c r="F13" s="205"/>
      <c r="G13" s="205"/>
      <c r="H13" s="27"/>
      <c r="I13" s="30"/>
      <c r="J13" s="45"/>
    </row>
    <row r="14" spans="1:15" ht="24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33</v>
      </c>
      <c r="C15" s="66"/>
      <c r="D15" s="47"/>
      <c r="E15" s="218"/>
      <c r="F15" s="218"/>
      <c r="G15" s="220"/>
      <c r="H15" s="220"/>
      <c r="I15" s="220" t="s">
        <v>30</v>
      </c>
      <c r="J15" s="221"/>
    </row>
    <row r="16" spans="1:15" ht="23.25" customHeight="1" x14ac:dyDescent="0.2">
      <c r="A16" s="141" t="s">
        <v>25</v>
      </c>
      <c r="B16" s="51" t="s">
        <v>25</v>
      </c>
      <c r="C16" s="52"/>
      <c r="D16" s="53"/>
      <c r="E16" s="191"/>
      <c r="F16" s="192"/>
      <c r="G16" s="191"/>
      <c r="H16" s="192"/>
      <c r="I16" s="191">
        <f>SUMIF(F49:F50,A16,I49:I50)+SUMIF(F49:F50,"PSU",I49:I50)</f>
        <v>0</v>
      </c>
      <c r="J16" s="193"/>
    </row>
    <row r="17" spans="1:10" ht="23.25" customHeight="1" x14ac:dyDescent="0.2">
      <c r="A17" s="141" t="s">
        <v>26</v>
      </c>
      <c r="B17" s="51" t="s">
        <v>26</v>
      </c>
      <c r="C17" s="52"/>
      <c r="D17" s="53"/>
      <c r="E17" s="191"/>
      <c r="F17" s="192"/>
      <c r="G17" s="191"/>
      <c r="H17" s="192"/>
      <c r="I17" s="191">
        <f>SUMIF(F49:F50,A17,I49:I50)</f>
        <v>0</v>
      </c>
      <c r="J17" s="193"/>
    </row>
    <row r="18" spans="1:10" ht="23.25" customHeight="1" x14ac:dyDescent="0.2">
      <c r="A18" s="141" t="s">
        <v>27</v>
      </c>
      <c r="B18" s="51" t="s">
        <v>27</v>
      </c>
      <c r="C18" s="52"/>
      <c r="D18" s="53"/>
      <c r="E18" s="191"/>
      <c r="F18" s="192"/>
      <c r="G18" s="191"/>
      <c r="H18" s="192"/>
      <c r="I18" s="191">
        <f>SUMIF(F49:F50,A18,I49:I50)</f>
        <v>0</v>
      </c>
      <c r="J18" s="193"/>
    </row>
    <row r="19" spans="1:10" ht="23.25" customHeight="1" x14ac:dyDescent="0.2">
      <c r="A19" s="141" t="s">
        <v>65</v>
      </c>
      <c r="B19" s="51" t="s">
        <v>28</v>
      </c>
      <c r="C19" s="52"/>
      <c r="D19" s="53"/>
      <c r="E19" s="191"/>
      <c r="F19" s="192"/>
      <c r="G19" s="191"/>
      <c r="H19" s="192"/>
      <c r="I19" s="191">
        <f>SUMIF(F49:F50,A19,I49:I50)</f>
        <v>0</v>
      </c>
      <c r="J19" s="193"/>
    </row>
    <row r="20" spans="1:10" ht="23.25" customHeight="1" x14ac:dyDescent="0.2">
      <c r="A20" s="141" t="s">
        <v>66</v>
      </c>
      <c r="B20" s="51" t="s">
        <v>29</v>
      </c>
      <c r="C20" s="52"/>
      <c r="D20" s="53"/>
      <c r="E20" s="191"/>
      <c r="F20" s="192"/>
      <c r="G20" s="191"/>
      <c r="H20" s="192"/>
      <c r="I20" s="191">
        <f>SUMIF(F49:F50,A20,I49:I50)</f>
        <v>0</v>
      </c>
      <c r="J20" s="193"/>
    </row>
    <row r="21" spans="1:10" ht="23.25" customHeight="1" x14ac:dyDescent="0.2">
      <c r="A21" s="3"/>
      <c r="B21" s="68" t="s">
        <v>30</v>
      </c>
      <c r="C21" s="69"/>
      <c r="D21" s="70"/>
      <c r="E21" s="194"/>
      <c r="F21" s="222"/>
      <c r="G21" s="194"/>
      <c r="H21" s="222"/>
      <c r="I21" s="194">
        <f>SUM(I16:J20)</f>
        <v>0</v>
      </c>
      <c r="J21" s="195"/>
    </row>
    <row r="22" spans="1:10" ht="33" customHeight="1" x14ac:dyDescent="0.2">
      <c r="A22" s="3"/>
      <c r="B22" s="59" t="s">
        <v>34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189">
        <f>ZakladDPHSniVypocet</f>
        <v>0</v>
      </c>
      <c r="H23" s="190"/>
      <c r="I23" s="190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187">
        <f>A23</f>
        <v>0</v>
      </c>
      <c r="H24" s="188"/>
      <c r="I24" s="188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189">
        <f>ZakladDPHZaklVypocet</f>
        <v>0</v>
      </c>
      <c r="H25" s="190"/>
      <c r="I25" s="190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209">
        <f>A25</f>
        <v>0</v>
      </c>
      <c r="H26" s="210"/>
      <c r="I26" s="21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211">
        <f>CenaCelkem-(ZakladDPHSni+DPHSni+ZakladDPHZakl+DPHZakl)</f>
        <v>0</v>
      </c>
      <c r="H27" s="211"/>
      <c r="I27" s="211"/>
      <c r="J27" s="57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196">
        <f>ZakladDPHSniVypocet+ZakladDPHZaklVypocet</f>
        <v>0</v>
      </c>
      <c r="H28" s="197"/>
      <c r="I28" s="197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36</v>
      </c>
      <c r="C29" s="123"/>
      <c r="D29" s="123"/>
      <c r="E29" s="123"/>
      <c r="F29" s="123"/>
      <c r="G29" s="196">
        <f>A27</f>
        <v>0</v>
      </c>
      <c r="H29" s="196"/>
      <c r="I29" s="196"/>
      <c r="J29" s="124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43545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198"/>
      <c r="E34" s="199"/>
      <c r="F34" s="29"/>
      <c r="G34" s="198"/>
      <c r="H34" s="199"/>
      <c r="I34" s="199"/>
      <c r="J34" s="33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38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59</v>
      </c>
      <c r="C39" s="225"/>
      <c r="D39" s="226"/>
      <c r="E39" s="226"/>
      <c r="F39" s="105">
        <f>'01 01c Pol'!AE23</f>
        <v>0</v>
      </c>
      <c r="G39" s="106">
        <f>'01 01c Pol'!AF23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42</v>
      </c>
      <c r="C40" s="227" t="s">
        <v>43</v>
      </c>
      <c r="D40" s="228"/>
      <c r="E40" s="228"/>
      <c r="F40" s="110">
        <f>'01 01c Pol'!AE23</f>
        <v>0</v>
      </c>
      <c r="G40" s="111">
        <f>'01 01c Pol'!AF23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40</v>
      </c>
      <c r="C41" s="225" t="s">
        <v>41</v>
      </c>
      <c r="D41" s="226"/>
      <c r="E41" s="226"/>
      <c r="F41" s="114">
        <f>'01 01c Pol'!AE23</f>
        <v>0</v>
      </c>
      <c r="G41" s="107">
        <f>'01 01c Pol'!AF23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29" t="s">
        <v>60</v>
      </c>
      <c r="C42" s="230"/>
      <c r="D42" s="230"/>
      <c r="E42" s="231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62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63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64</v>
      </c>
      <c r="C49" s="223" t="s">
        <v>41</v>
      </c>
      <c r="D49" s="224"/>
      <c r="E49" s="224"/>
      <c r="F49" s="139" t="s">
        <v>26</v>
      </c>
      <c r="G49" s="133"/>
      <c r="H49" s="133"/>
      <c r="I49" s="133">
        <f>'01 01c Pol'!G8</f>
        <v>0</v>
      </c>
      <c r="J49" s="137" t="str">
        <f>IF(I51=0,"",I49/I51*100)</f>
        <v/>
      </c>
    </row>
    <row r="50" spans="1:10" ht="25.5" customHeight="1" x14ac:dyDescent="0.2">
      <c r="A50" s="127"/>
      <c r="B50" s="132" t="s">
        <v>65</v>
      </c>
      <c r="C50" s="223" t="s">
        <v>28</v>
      </c>
      <c r="D50" s="224"/>
      <c r="E50" s="224"/>
      <c r="F50" s="139" t="s">
        <v>65</v>
      </c>
      <c r="G50" s="133"/>
      <c r="H50" s="133"/>
      <c r="I50" s="133">
        <f>'01 01c Pol'!G19</f>
        <v>0</v>
      </c>
      <c r="J50" s="137" t="str">
        <f>IF(I51=0,"",I50/I51*100)</f>
        <v/>
      </c>
    </row>
    <row r="51" spans="1:10" ht="25.5" customHeight="1" x14ac:dyDescent="0.2">
      <c r="A51" s="128"/>
      <c r="B51" s="134" t="s">
        <v>1</v>
      </c>
      <c r="C51" s="134"/>
      <c r="D51" s="135"/>
      <c r="E51" s="135"/>
      <c r="F51" s="140"/>
      <c r="G51" s="136"/>
      <c r="H51" s="136"/>
      <c r="I51" s="136">
        <f>SUM(I49:I50)</f>
        <v>0</v>
      </c>
      <c r="J51" s="138">
        <f>SUM(J49:J50)</f>
        <v>0</v>
      </c>
    </row>
    <row r="52" spans="1:10" x14ac:dyDescent="0.2">
      <c r="F52" s="92"/>
      <c r="G52" s="91"/>
      <c r="H52" s="92"/>
      <c r="I52" s="91"/>
      <c r="J52" s="93"/>
    </row>
    <row r="53" spans="1:10" x14ac:dyDescent="0.2">
      <c r="F53" s="92"/>
      <c r="G53" s="91"/>
      <c r="H53" s="92"/>
      <c r="I53" s="91"/>
      <c r="J53" s="93"/>
    </row>
    <row r="54" spans="1:10" x14ac:dyDescent="0.2">
      <c r="F54" s="92"/>
      <c r="G54" s="91"/>
      <c r="H54" s="92"/>
      <c r="I54" s="91"/>
      <c r="J54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0:E50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72" t="s">
        <v>7</v>
      </c>
      <c r="B2" s="71"/>
      <c r="C2" s="234"/>
      <c r="D2" s="234"/>
      <c r="E2" s="234"/>
      <c r="F2" s="234"/>
      <c r="G2" s="235"/>
    </row>
    <row r="3" spans="1:7" ht="24.95" customHeight="1" x14ac:dyDescent="0.2">
      <c r="A3" s="72" t="s">
        <v>8</v>
      </c>
      <c r="B3" s="71"/>
      <c r="C3" s="234"/>
      <c r="D3" s="234"/>
      <c r="E3" s="234"/>
      <c r="F3" s="234"/>
      <c r="G3" s="235"/>
    </row>
    <row r="4" spans="1:7" ht="24.95" customHeight="1" x14ac:dyDescent="0.2">
      <c r="A4" s="72" t="s">
        <v>9</v>
      </c>
      <c r="B4" s="71"/>
      <c r="C4" s="234"/>
      <c r="D4" s="234"/>
      <c r="E4" s="234"/>
      <c r="F4" s="234"/>
      <c r="G4" s="235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BH4993"/>
  <sheetViews>
    <sheetView tabSelected="1" workbookViewId="0">
      <pane ySplit="7" topLeftCell="A8" activePane="bottomLeft" state="frozen"/>
      <selection pane="bottomLeft" activeCell="F20" sqref="F20:F2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135</v>
      </c>
      <c r="B1" s="236"/>
      <c r="C1" s="236"/>
      <c r="D1" s="236"/>
      <c r="E1" s="236"/>
      <c r="F1" s="236"/>
      <c r="G1" s="236"/>
      <c r="AG1" t="s">
        <v>67</v>
      </c>
    </row>
    <row r="2" spans="1:60" ht="24.95" customHeight="1" x14ac:dyDescent="0.2">
      <c r="A2" s="143" t="s">
        <v>7</v>
      </c>
      <c r="B2" s="71" t="s">
        <v>46</v>
      </c>
      <c r="C2" s="237" t="s">
        <v>47</v>
      </c>
      <c r="D2" s="238"/>
      <c r="E2" s="238"/>
      <c r="F2" s="238"/>
      <c r="G2" s="239"/>
      <c r="AG2" t="s">
        <v>68</v>
      </c>
    </row>
    <row r="3" spans="1:60" ht="24.95" customHeight="1" x14ac:dyDescent="0.2">
      <c r="A3" s="143" t="s">
        <v>8</v>
      </c>
      <c r="B3" s="71" t="s">
        <v>42</v>
      </c>
      <c r="C3" s="237" t="s">
        <v>43</v>
      </c>
      <c r="D3" s="238"/>
      <c r="E3" s="238"/>
      <c r="F3" s="238"/>
      <c r="G3" s="239"/>
      <c r="AC3" s="90" t="s">
        <v>68</v>
      </c>
      <c r="AG3" t="s">
        <v>69</v>
      </c>
    </row>
    <row r="4" spans="1:60" ht="24.95" customHeight="1" x14ac:dyDescent="0.2">
      <c r="A4" s="144" t="s">
        <v>9</v>
      </c>
      <c r="B4" s="145" t="s">
        <v>40</v>
      </c>
      <c r="C4" s="240" t="s">
        <v>41</v>
      </c>
      <c r="D4" s="241"/>
      <c r="E4" s="241"/>
      <c r="F4" s="241"/>
      <c r="G4" s="242"/>
      <c r="AG4" t="s">
        <v>70</v>
      </c>
    </row>
    <row r="5" spans="1:60" x14ac:dyDescent="0.2">
      <c r="D5" s="142"/>
    </row>
    <row r="6" spans="1:60" ht="38.25" x14ac:dyDescent="0.2">
      <c r="A6" s="147" t="s">
        <v>71</v>
      </c>
      <c r="B6" s="149" t="s">
        <v>72</v>
      </c>
      <c r="C6" s="149" t="s">
        <v>73</v>
      </c>
      <c r="D6" s="148" t="s">
        <v>74</v>
      </c>
      <c r="E6" s="147" t="s">
        <v>75</v>
      </c>
      <c r="F6" s="146" t="s">
        <v>76</v>
      </c>
      <c r="G6" s="147" t="s">
        <v>30</v>
      </c>
      <c r="H6" s="150" t="s">
        <v>31</v>
      </c>
      <c r="I6" s="150" t="s">
        <v>77</v>
      </c>
      <c r="J6" s="150" t="s">
        <v>32</v>
      </c>
      <c r="K6" s="150" t="s">
        <v>78</v>
      </c>
      <c r="L6" s="150" t="s">
        <v>79</v>
      </c>
      <c r="M6" s="150" t="s">
        <v>80</v>
      </c>
      <c r="N6" s="150" t="s">
        <v>81</v>
      </c>
      <c r="O6" s="150" t="s">
        <v>82</v>
      </c>
      <c r="P6" s="150" t="s">
        <v>83</v>
      </c>
      <c r="Q6" s="150" t="s">
        <v>84</v>
      </c>
      <c r="R6" s="150" t="s">
        <v>85</v>
      </c>
      <c r="S6" s="150" t="s">
        <v>86</v>
      </c>
      <c r="T6" s="150" t="s">
        <v>87</v>
      </c>
      <c r="U6" s="150" t="s">
        <v>88</v>
      </c>
      <c r="V6" s="150" t="s">
        <v>89</v>
      </c>
      <c r="W6" s="150" t="s">
        <v>90</v>
      </c>
      <c r="X6" s="150" t="s">
        <v>91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1" t="s">
        <v>92</v>
      </c>
      <c r="B8" s="162" t="s">
        <v>64</v>
      </c>
      <c r="C8" s="180" t="s">
        <v>41</v>
      </c>
      <c r="D8" s="163"/>
      <c r="E8" s="164"/>
      <c r="F8" s="165"/>
      <c r="G8" s="166">
        <f>SUMIF(AG9:AG18,"&lt;&gt;NOR",G9:G18)</f>
        <v>0</v>
      </c>
      <c r="H8" s="160"/>
      <c r="I8" s="160">
        <f>SUM(I9:I18)</f>
        <v>29007</v>
      </c>
      <c r="J8" s="160"/>
      <c r="K8" s="160">
        <f>SUM(K9:K18)</f>
        <v>11173.18</v>
      </c>
      <c r="L8" s="160"/>
      <c r="M8" s="160">
        <f>SUM(M9:M18)</f>
        <v>0</v>
      </c>
      <c r="N8" s="160"/>
      <c r="O8" s="160">
        <f>SUM(O9:O18)</f>
        <v>7.0000000000000007E-2</v>
      </c>
      <c r="P8" s="160"/>
      <c r="Q8" s="160">
        <f>SUM(Q9:Q18)</f>
        <v>0</v>
      </c>
      <c r="R8" s="160"/>
      <c r="S8" s="160"/>
      <c r="T8" s="160"/>
      <c r="U8" s="160"/>
      <c r="V8" s="160">
        <f>SUM(V9:V18)</f>
        <v>25.59</v>
      </c>
      <c r="W8" s="160"/>
      <c r="X8" s="160"/>
      <c r="AG8" t="s">
        <v>93</v>
      </c>
    </row>
    <row r="9" spans="1:60" outlineLevel="1" x14ac:dyDescent="0.2">
      <c r="A9" s="173">
        <v>1</v>
      </c>
      <c r="B9" s="174" t="s">
        <v>94</v>
      </c>
      <c r="C9" s="181" t="s">
        <v>95</v>
      </c>
      <c r="D9" s="175" t="s">
        <v>96</v>
      </c>
      <c r="E9" s="176">
        <v>2</v>
      </c>
      <c r="F9" s="177"/>
      <c r="G9" s="178">
        <f t="shared" ref="G9:G18" si="0">ROUND(E9*F9,2)</f>
        <v>0</v>
      </c>
      <c r="H9" s="159">
        <v>0</v>
      </c>
      <c r="I9" s="158">
        <f t="shared" ref="I9:I18" si="1">ROUND(E9*H9,2)</f>
        <v>0</v>
      </c>
      <c r="J9" s="159">
        <v>235</v>
      </c>
      <c r="K9" s="158">
        <f t="shared" ref="K9:K18" si="2">ROUND(E9*J9,2)</f>
        <v>470</v>
      </c>
      <c r="L9" s="158">
        <v>21</v>
      </c>
      <c r="M9" s="158">
        <f t="shared" ref="M9:M18" si="3">G9*(1+L9/100)</f>
        <v>0</v>
      </c>
      <c r="N9" s="158">
        <v>0</v>
      </c>
      <c r="O9" s="158">
        <f t="shared" ref="O9:O18" si="4">ROUND(E9*N9,2)</f>
        <v>0</v>
      </c>
      <c r="P9" s="158">
        <v>0</v>
      </c>
      <c r="Q9" s="158">
        <f t="shared" ref="Q9:Q18" si="5">ROUND(E9*P9,2)</f>
        <v>0</v>
      </c>
      <c r="R9" s="158"/>
      <c r="S9" s="158" t="s">
        <v>97</v>
      </c>
      <c r="T9" s="158" t="s">
        <v>97</v>
      </c>
      <c r="U9" s="158">
        <v>0.54</v>
      </c>
      <c r="V9" s="158">
        <f t="shared" ref="V9:V18" si="6">ROUND(E9*U9,2)</f>
        <v>1.08</v>
      </c>
      <c r="W9" s="158"/>
      <c r="X9" s="158" t="s">
        <v>98</v>
      </c>
      <c r="Y9" s="151"/>
      <c r="Z9" s="151"/>
      <c r="AA9" s="151"/>
      <c r="AB9" s="151"/>
      <c r="AC9" s="151"/>
      <c r="AD9" s="151"/>
      <c r="AE9" s="151"/>
      <c r="AF9" s="151"/>
      <c r="AG9" s="151" t="s">
        <v>99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3">
        <v>2</v>
      </c>
      <c r="B10" s="174" t="s">
        <v>100</v>
      </c>
      <c r="C10" s="181" t="s">
        <v>101</v>
      </c>
      <c r="D10" s="175" t="s">
        <v>96</v>
      </c>
      <c r="E10" s="176">
        <v>7</v>
      </c>
      <c r="F10" s="177"/>
      <c r="G10" s="178">
        <f t="shared" si="0"/>
        <v>0</v>
      </c>
      <c r="H10" s="159">
        <v>2537</v>
      </c>
      <c r="I10" s="158">
        <f t="shared" si="1"/>
        <v>17759</v>
      </c>
      <c r="J10" s="159">
        <v>0</v>
      </c>
      <c r="K10" s="158">
        <f t="shared" si="2"/>
        <v>0</v>
      </c>
      <c r="L10" s="158">
        <v>21</v>
      </c>
      <c r="M10" s="158">
        <f t="shared" si="3"/>
        <v>0</v>
      </c>
      <c r="N10" s="158">
        <v>0.01</v>
      </c>
      <c r="O10" s="158">
        <f t="shared" si="4"/>
        <v>7.0000000000000007E-2</v>
      </c>
      <c r="P10" s="158">
        <v>0</v>
      </c>
      <c r="Q10" s="158">
        <f t="shared" si="5"/>
        <v>0</v>
      </c>
      <c r="R10" s="158"/>
      <c r="S10" s="158" t="s">
        <v>102</v>
      </c>
      <c r="T10" s="158" t="s">
        <v>103</v>
      </c>
      <c r="U10" s="158">
        <v>0</v>
      </c>
      <c r="V10" s="158">
        <f t="shared" si="6"/>
        <v>0</v>
      </c>
      <c r="W10" s="158"/>
      <c r="X10" s="158" t="s">
        <v>104</v>
      </c>
      <c r="Y10" s="151"/>
      <c r="Z10" s="151"/>
      <c r="AA10" s="151"/>
      <c r="AB10" s="151"/>
      <c r="AC10" s="151"/>
      <c r="AD10" s="151"/>
      <c r="AE10" s="151"/>
      <c r="AF10" s="151"/>
      <c r="AG10" s="151" t="s">
        <v>105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3">
        <v>3</v>
      </c>
      <c r="B11" s="174" t="s">
        <v>106</v>
      </c>
      <c r="C11" s="181" t="s">
        <v>107</v>
      </c>
      <c r="D11" s="175" t="s">
        <v>96</v>
      </c>
      <c r="E11" s="176">
        <v>7</v>
      </c>
      <c r="F11" s="177"/>
      <c r="G11" s="178">
        <f t="shared" si="0"/>
        <v>0</v>
      </c>
      <c r="H11" s="159">
        <v>0</v>
      </c>
      <c r="I11" s="158">
        <f t="shared" si="1"/>
        <v>0</v>
      </c>
      <c r="J11" s="159">
        <v>239.5</v>
      </c>
      <c r="K11" s="158">
        <f t="shared" si="2"/>
        <v>1676.5</v>
      </c>
      <c r="L11" s="158">
        <v>21</v>
      </c>
      <c r="M11" s="158">
        <f t="shared" si="3"/>
        <v>0</v>
      </c>
      <c r="N11" s="158">
        <v>0</v>
      </c>
      <c r="O11" s="158">
        <f t="shared" si="4"/>
        <v>0</v>
      </c>
      <c r="P11" s="158">
        <v>0</v>
      </c>
      <c r="Q11" s="158">
        <f t="shared" si="5"/>
        <v>0</v>
      </c>
      <c r="R11" s="158"/>
      <c r="S11" s="158" t="s">
        <v>97</v>
      </c>
      <c r="T11" s="158" t="s">
        <v>97</v>
      </c>
      <c r="U11" s="158">
        <v>0.55000000000000004</v>
      </c>
      <c r="V11" s="158">
        <f t="shared" si="6"/>
        <v>3.85</v>
      </c>
      <c r="W11" s="158"/>
      <c r="X11" s="158" t="s">
        <v>98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99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3">
        <v>4</v>
      </c>
      <c r="B12" s="174" t="s">
        <v>108</v>
      </c>
      <c r="C12" s="181" t="s">
        <v>109</v>
      </c>
      <c r="D12" s="175" t="s">
        <v>96</v>
      </c>
      <c r="E12" s="176">
        <v>7</v>
      </c>
      <c r="F12" s="177"/>
      <c r="G12" s="178">
        <f t="shared" si="0"/>
        <v>0</v>
      </c>
      <c r="H12" s="159">
        <v>329</v>
      </c>
      <c r="I12" s="158">
        <f t="shared" si="1"/>
        <v>2303</v>
      </c>
      <c r="J12" s="159">
        <v>0</v>
      </c>
      <c r="K12" s="158">
        <f t="shared" si="2"/>
        <v>0</v>
      </c>
      <c r="L12" s="158">
        <v>21</v>
      </c>
      <c r="M12" s="158">
        <f t="shared" si="3"/>
        <v>0</v>
      </c>
      <c r="N12" s="158">
        <v>0</v>
      </c>
      <c r="O12" s="158">
        <f t="shared" si="4"/>
        <v>0</v>
      </c>
      <c r="P12" s="158">
        <v>0</v>
      </c>
      <c r="Q12" s="158">
        <f t="shared" si="5"/>
        <v>0</v>
      </c>
      <c r="R12" s="158"/>
      <c r="S12" s="158" t="s">
        <v>102</v>
      </c>
      <c r="T12" s="158" t="s">
        <v>103</v>
      </c>
      <c r="U12" s="158">
        <v>0</v>
      </c>
      <c r="V12" s="158">
        <f t="shared" si="6"/>
        <v>0</v>
      </c>
      <c r="W12" s="158"/>
      <c r="X12" s="158" t="s">
        <v>104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105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3">
        <v>5</v>
      </c>
      <c r="B13" s="174" t="s">
        <v>110</v>
      </c>
      <c r="C13" s="181" t="s">
        <v>111</v>
      </c>
      <c r="D13" s="175" t="s">
        <v>112</v>
      </c>
      <c r="E13" s="176">
        <v>45</v>
      </c>
      <c r="F13" s="177"/>
      <c r="G13" s="178">
        <f t="shared" si="0"/>
        <v>0</v>
      </c>
      <c r="H13" s="159">
        <v>0</v>
      </c>
      <c r="I13" s="158">
        <f t="shared" si="1"/>
        <v>0</v>
      </c>
      <c r="J13" s="159">
        <v>178.5</v>
      </c>
      <c r="K13" s="158">
        <f t="shared" si="2"/>
        <v>8032.5</v>
      </c>
      <c r="L13" s="158">
        <v>21</v>
      </c>
      <c r="M13" s="158">
        <f t="shared" si="3"/>
        <v>0</v>
      </c>
      <c r="N13" s="158">
        <v>0</v>
      </c>
      <c r="O13" s="158">
        <f t="shared" si="4"/>
        <v>0</v>
      </c>
      <c r="P13" s="158">
        <v>0</v>
      </c>
      <c r="Q13" s="158">
        <f t="shared" si="5"/>
        <v>0</v>
      </c>
      <c r="R13" s="158"/>
      <c r="S13" s="158" t="s">
        <v>97</v>
      </c>
      <c r="T13" s="158" t="s">
        <v>97</v>
      </c>
      <c r="U13" s="158">
        <v>0.41</v>
      </c>
      <c r="V13" s="158">
        <f t="shared" si="6"/>
        <v>18.45</v>
      </c>
      <c r="W13" s="158"/>
      <c r="X13" s="158" t="s">
        <v>98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99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3">
        <v>6</v>
      </c>
      <c r="B14" s="174" t="s">
        <v>113</v>
      </c>
      <c r="C14" s="181" t="s">
        <v>114</v>
      </c>
      <c r="D14" s="175" t="s">
        <v>112</v>
      </c>
      <c r="E14" s="176">
        <v>45</v>
      </c>
      <c r="F14" s="177"/>
      <c r="G14" s="178">
        <f t="shared" si="0"/>
        <v>0</v>
      </c>
      <c r="H14" s="159">
        <v>140</v>
      </c>
      <c r="I14" s="158">
        <f t="shared" si="1"/>
        <v>6300</v>
      </c>
      <c r="J14" s="159">
        <v>0</v>
      </c>
      <c r="K14" s="158">
        <f t="shared" si="2"/>
        <v>0</v>
      </c>
      <c r="L14" s="158">
        <v>21</v>
      </c>
      <c r="M14" s="158">
        <f t="shared" si="3"/>
        <v>0</v>
      </c>
      <c r="N14" s="158">
        <v>0</v>
      </c>
      <c r="O14" s="158">
        <f t="shared" si="4"/>
        <v>0</v>
      </c>
      <c r="P14" s="158">
        <v>0</v>
      </c>
      <c r="Q14" s="158">
        <f t="shared" si="5"/>
        <v>0</v>
      </c>
      <c r="R14" s="158"/>
      <c r="S14" s="158" t="s">
        <v>102</v>
      </c>
      <c r="T14" s="158" t="s">
        <v>103</v>
      </c>
      <c r="U14" s="158">
        <v>0</v>
      </c>
      <c r="V14" s="158">
        <f t="shared" si="6"/>
        <v>0</v>
      </c>
      <c r="W14" s="158"/>
      <c r="X14" s="158" t="s">
        <v>104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105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3">
        <v>7</v>
      </c>
      <c r="B15" s="174" t="s">
        <v>115</v>
      </c>
      <c r="C15" s="181" t="s">
        <v>116</v>
      </c>
      <c r="D15" s="175" t="s">
        <v>96</v>
      </c>
      <c r="E15" s="176">
        <v>40</v>
      </c>
      <c r="F15" s="177"/>
      <c r="G15" s="178">
        <f t="shared" si="0"/>
        <v>0</v>
      </c>
      <c r="H15" s="159">
        <v>46</v>
      </c>
      <c r="I15" s="158">
        <f t="shared" si="1"/>
        <v>1840</v>
      </c>
      <c r="J15" s="159">
        <v>0</v>
      </c>
      <c r="K15" s="158">
        <f t="shared" si="2"/>
        <v>0</v>
      </c>
      <c r="L15" s="158">
        <v>21</v>
      </c>
      <c r="M15" s="158">
        <f t="shared" si="3"/>
        <v>0</v>
      </c>
      <c r="N15" s="158">
        <v>0</v>
      </c>
      <c r="O15" s="158">
        <f t="shared" si="4"/>
        <v>0</v>
      </c>
      <c r="P15" s="158">
        <v>0</v>
      </c>
      <c r="Q15" s="158">
        <f t="shared" si="5"/>
        <v>0</v>
      </c>
      <c r="R15" s="158"/>
      <c r="S15" s="158" t="s">
        <v>102</v>
      </c>
      <c r="T15" s="158" t="s">
        <v>117</v>
      </c>
      <c r="U15" s="158">
        <v>0</v>
      </c>
      <c r="V15" s="158">
        <f t="shared" si="6"/>
        <v>0</v>
      </c>
      <c r="W15" s="158"/>
      <c r="X15" s="158" t="s">
        <v>104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3">
        <v>8</v>
      </c>
      <c r="B16" s="174" t="s">
        <v>119</v>
      </c>
      <c r="C16" s="181" t="s">
        <v>120</v>
      </c>
      <c r="D16" s="175" t="s">
        <v>96</v>
      </c>
      <c r="E16" s="176">
        <v>7</v>
      </c>
      <c r="F16" s="177"/>
      <c r="G16" s="178">
        <f t="shared" si="0"/>
        <v>0</v>
      </c>
      <c r="H16" s="159">
        <v>0</v>
      </c>
      <c r="I16" s="158">
        <f t="shared" si="1"/>
        <v>0</v>
      </c>
      <c r="J16" s="159">
        <v>126</v>
      </c>
      <c r="K16" s="158">
        <f t="shared" si="2"/>
        <v>882</v>
      </c>
      <c r="L16" s="158">
        <v>21</v>
      </c>
      <c r="M16" s="158">
        <f t="shared" si="3"/>
        <v>0</v>
      </c>
      <c r="N16" s="158">
        <v>0</v>
      </c>
      <c r="O16" s="158">
        <f t="shared" si="4"/>
        <v>0</v>
      </c>
      <c r="P16" s="158">
        <v>0</v>
      </c>
      <c r="Q16" s="158">
        <f t="shared" si="5"/>
        <v>0</v>
      </c>
      <c r="R16" s="158"/>
      <c r="S16" s="158" t="s">
        <v>97</v>
      </c>
      <c r="T16" s="158" t="s">
        <v>97</v>
      </c>
      <c r="U16" s="158">
        <v>0.28999999999999998</v>
      </c>
      <c r="V16" s="158">
        <f t="shared" si="6"/>
        <v>2.0299999999999998</v>
      </c>
      <c r="W16" s="158"/>
      <c r="X16" s="158" t="s">
        <v>98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99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3">
        <v>9</v>
      </c>
      <c r="B17" s="174" t="s">
        <v>121</v>
      </c>
      <c r="C17" s="181" t="s">
        <v>122</v>
      </c>
      <c r="D17" s="175" t="s">
        <v>96</v>
      </c>
      <c r="E17" s="176">
        <v>7</v>
      </c>
      <c r="F17" s="177"/>
      <c r="G17" s="178">
        <f t="shared" si="0"/>
        <v>0</v>
      </c>
      <c r="H17" s="159">
        <v>115</v>
      </c>
      <c r="I17" s="158">
        <f t="shared" si="1"/>
        <v>805</v>
      </c>
      <c r="J17" s="159">
        <v>0</v>
      </c>
      <c r="K17" s="158">
        <f t="shared" si="2"/>
        <v>0</v>
      </c>
      <c r="L17" s="158">
        <v>21</v>
      </c>
      <c r="M17" s="158">
        <f t="shared" si="3"/>
        <v>0</v>
      </c>
      <c r="N17" s="158">
        <v>0</v>
      </c>
      <c r="O17" s="158">
        <f t="shared" si="4"/>
        <v>0</v>
      </c>
      <c r="P17" s="158">
        <v>0</v>
      </c>
      <c r="Q17" s="158">
        <f t="shared" si="5"/>
        <v>0</v>
      </c>
      <c r="R17" s="158"/>
      <c r="S17" s="158" t="s">
        <v>102</v>
      </c>
      <c r="T17" s="158" t="s">
        <v>103</v>
      </c>
      <c r="U17" s="158">
        <v>0</v>
      </c>
      <c r="V17" s="158">
        <f t="shared" si="6"/>
        <v>0</v>
      </c>
      <c r="W17" s="158"/>
      <c r="X17" s="158" t="s">
        <v>104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105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3">
        <v>10</v>
      </c>
      <c r="B18" s="174" t="s">
        <v>123</v>
      </c>
      <c r="C18" s="181" t="s">
        <v>124</v>
      </c>
      <c r="D18" s="175" t="s">
        <v>125</v>
      </c>
      <c r="E18" s="176">
        <v>3.5000000000000003E-2</v>
      </c>
      <c r="F18" s="177"/>
      <c r="G18" s="178">
        <f t="shared" si="0"/>
        <v>0</v>
      </c>
      <c r="H18" s="159">
        <v>0</v>
      </c>
      <c r="I18" s="158">
        <f t="shared" si="1"/>
        <v>0</v>
      </c>
      <c r="J18" s="159">
        <v>3205</v>
      </c>
      <c r="K18" s="158">
        <f t="shared" si="2"/>
        <v>112.18</v>
      </c>
      <c r="L18" s="158">
        <v>21</v>
      </c>
      <c r="M18" s="158">
        <f t="shared" si="3"/>
        <v>0</v>
      </c>
      <c r="N18" s="158">
        <v>0</v>
      </c>
      <c r="O18" s="158">
        <f t="shared" si="4"/>
        <v>0</v>
      </c>
      <c r="P18" s="158">
        <v>0</v>
      </c>
      <c r="Q18" s="158">
        <f t="shared" si="5"/>
        <v>0</v>
      </c>
      <c r="R18" s="158"/>
      <c r="S18" s="158" t="s">
        <v>97</v>
      </c>
      <c r="T18" s="158" t="s">
        <v>97</v>
      </c>
      <c r="U18" s="158">
        <v>5.0640000000000001</v>
      </c>
      <c r="V18" s="158">
        <f t="shared" si="6"/>
        <v>0.18</v>
      </c>
      <c r="W18" s="158"/>
      <c r="X18" s="158" t="s">
        <v>98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99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1" t="s">
        <v>92</v>
      </c>
      <c r="B19" s="162" t="s">
        <v>65</v>
      </c>
      <c r="C19" s="180" t="s">
        <v>28</v>
      </c>
      <c r="D19" s="163"/>
      <c r="E19" s="164"/>
      <c r="F19" s="165"/>
      <c r="G19" s="166">
        <f>SUMIF(AG20:AG21,"&lt;&gt;NOR",G20:G21)</f>
        <v>0</v>
      </c>
      <c r="H19" s="160"/>
      <c r="I19" s="160">
        <f>SUM(I20:I21)</f>
        <v>0</v>
      </c>
      <c r="J19" s="160"/>
      <c r="K19" s="160">
        <f>SUM(K20:K21)</f>
        <v>1406.3000000000002</v>
      </c>
      <c r="L19" s="160"/>
      <c r="M19" s="160">
        <f>SUM(M20:M21)</f>
        <v>0</v>
      </c>
      <c r="N19" s="160"/>
      <c r="O19" s="160">
        <f>SUM(O20:O21)</f>
        <v>0</v>
      </c>
      <c r="P19" s="160"/>
      <c r="Q19" s="160">
        <f>SUM(Q20:Q21)</f>
        <v>0</v>
      </c>
      <c r="R19" s="160"/>
      <c r="S19" s="160"/>
      <c r="T19" s="160"/>
      <c r="U19" s="160"/>
      <c r="V19" s="160">
        <f>SUM(V20:V21)</f>
        <v>0</v>
      </c>
      <c r="W19" s="160"/>
      <c r="X19" s="160"/>
      <c r="AG19" t="s">
        <v>93</v>
      </c>
    </row>
    <row r="20" spans="1:60" outlineLevel="1" x14ac:dyDescent="0.2">
      <c r="A20" s="173">
        <v>11</v>
      </c>
      <c r="B20" s="174" t="s">
        <v>126</v>
      </c>
      <c r="C20" s="181" t="s">
        <v>127</v>
      </c>
      <c r="D20" s="175" t="s">
        <v>128</v>
      </c>
      <c r="E20" s="176">
        <v>1</v>
      </c>
      <c r="F20" s="177"/>
      <c r="G20" s="178">
        <f>ROUND(E20*F20,2)</f>
        <v>0</v>
      </c>
      <c r="H20" s="159">
        <v>0</v>
      </c>
      <c r="I20" s="158">
        <f>ROUND(E20*H20,2)</f>
        <v>0</v>
      </c>
      <c r="J20" s="159">
        <v>602.70000000000005</v>
      </c>
      <c r="K20" s="158">
        <f>ROUND(E20*J20,2)</f>
        <v>602.70000000000005</v>
      </c>
      <c r="L20" s="158">
        <v>21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97</v>
      </c>
      <c r="T20" s="158" t="s">
        <v>103</v>
      </c>
      <c r="U20" s="158">
        <v>0</v>
      </c>
      <c r="V20" s="158">
        <f>ROUND(E20*U20,2)</f>
        <v>0</v>
      </c>
      <c r="W20" s="158"/>
      <c r="X20" s="158" t="s">
        <v>129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130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67">
        <v>12</v>
      </c>
      <c r="B21" s="168" t="s">
        <v>131</v>
      </c>
      <c r="C21" s="182" t="s">
        <v>132</v>
      </c>
      <c r="D21" s="169" t="s">
        <v>128</v>
      </c>
      <c r="E21" s="170">
        <v>1</v>
      </c>
      <c r="F21" s="171"/>
      <c r="G21" s="172">
        <f>ROUND(E21*F21,2)</f>
        <v>0</v>
      </c>
      <c r="H21" s="159">
        <v>0</v>
      </c>
      <c r="I21" s="158">
        <f>ROUND(E21*H21,2)</f>
        <v>0</v>
      </c>
      <c r="J21" s="159">
        <v>803.6</v>
      </c>
      <c r="K21" s="158">
        <f>ROUND(E21*J21,2)</f>
        <v>803.6</v>
      </c>
      <c r="L21" s="158">
        <v>21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102</v>
      </c>
      <c r="T21" s="158" t="s">
        <v>103</v>
      </c>
      <c r="U21" s="158">
        <v>0</v>
      </c>
      <c r="V21" s="158">
        <f>ROUND(E21*U21,2)</f>
        <v>0</v>
      </c>
      <c r="W21" s="158"/>
      <c r="X21" s="158" t="s">
        <v>129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130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5"/>
      <c r="B22" s="6"/>
      <c r="C22" s="183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AE22">
        <v>15</v>
      </c>
      <c r="AF22">
        <v>21</v>
      </c>
    </row>
    <row r="23" spans="1:60" x14ac:dyDescent="0.2">
      <c r="A23" s="154"/>
      <c r="B23" s="155" t="s">
        <v>30</v>
      </c>
      <c r="C23" s="184"/>
      <c r="D23" s="156"/>
      <c r="E23" s="157"/>
      <c r="F23" s="157"/>
      <c r="G23" s="179">
        <f>G8+G19</f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AE23">
        <f>SUMIF(L7:L21,AE22,G7:G21)</f>
        <v>0</v>
      </c>
      <c r="AF23">
        <f>SUMIF(L7:L21,AF22,G7:G21)</f>
        <v>0</v>
      </c>
      <c r="AG23" t="s">
        <v>133</v>
      </c>
    </row>
    <row r="24" spans="1:60" x14ac:dyDescent="0.2">
      <c r="A24" s="5"/>
      <c r="B24" s="6"/>
      <c r="C24" s="183"/>
      <c r="D24" s="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60" x14ac:dyDescent="0.2">
      <c r="A25" s="5"/>
      <c r="B25" s="6"/>
      <c r="C25" s="183"/>
      <c r="D25" s="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60" x14ac:dyDescent="0.2">
      <c r="C26" s="185"/>
      <c r="D26" s="142"/>
      <c r="AG26" t="s">
        <v>134</v>
      </c>
    </row>
    <row r="27" spans="1:60" x14ac:dyDescent="0.2">
      <c r="D27" s="142"/>
    </row>
    <row r="28" spans="1:60" x14ac:dyDescent="0.2">
      <c r="D28" s="142"/>
    </row>
    <row r="29" spans="1:60" x14ac:dyDescent="0.2">
      <c r="D29" s="142"/>
    </row>
    <row r="30" spans="1:60" x14ac:dyDescent="0.2">
      <c r="D30" s="142"/>
    </row>
    <row r="31" spans="1:60" x14ac:dyDescent="0.2">
      <c r="D31" s="142"/>
    </row>
    <row r="32" spans="1:60" x14ac:dyDescent="0.2">
      <c r="D32" s="142"/>
    </row>
    <row r="33" spans="4:4" x14ac:dyDescent="0.2">
      <c r="D33" s="142"/>
    </row>
    <row r="34" spans="4:4" x14ac:dyDescent="0.2">
      <c r="D34" s="142"/>
    </row>
    <row r="35" spans="4:4" x14ac:dyDescent="0.2">
      <c r="D35" s="142"/>
    </row>
    <row r="36" spans="4:4" x14ac:dyDescent="0.2">
      <c r="D36" s="142"/>
    </row>
    <row r="37" spans="4:4" x14ac:dyDescent="0.2">
      <c r="D37" s="142"/>
    </row>
    <row r="38" spans="4:4" x14ac:dyDescent="0.2">
      <c r="D38" s="142"/>
    </row>
    <row r="39" spans="4:4" x14ac:dyDescent="0.2">
      <c r="D39" s="142"/>
    </row>
    <row r="40" spans="4:4" x14ac:dyDescent="0.2">
      <c r="D40" s="142"/>
    </row>
    <row r="41" spans="4:4" x14ac:dyDescent="0.2">
      <c r="D41" s="142"/>
    </row>
    <row r="42" spans="4:4" x14ac:dyDescent="0.2">
      <c r="D42" s="142"/>
    </row>
    <row r="43" spans="4:4" x14ac:dyDescent="0.2">
      <c r="D43" s="142"/>
    </row>
    <row r="44" spans="4:4" x14ac:dyDescent="0.2">
      <c r="D44" s="142"/>
    </row>
    <row r="45" spans="4:4" x14ac:dyDescent="0.2">
      <c r="D45" s="142"/>
    </row>
    <row r="46" spans="4:4" x14ac:dyDescent="0.2">
      <c r="D46" s="142"/>
    </row>
    <row r="47" spans="4:4" x14ac:dyDescent="0.2">
      <c r="D47" s="142"/>
    </row>
    <row r="48" spans="4:4" x14ac:dyDescent="0.2">
      <c r="D48" s="142"/>
    </row>
    <row r="49" spans="4:4" x14ac:dyDescent="0.2">
      <c r="D49" s="142"/>
    </row>
    <row r="50" spans="4:4" x14ac:dyDescent="0.2">
      <c r="D50" s="142"/>
    </row>
    <row r="51" spans="4:4" x14ac:dyDescent="0.2">
      <c r="D51" s="142"/>
    </row>
    <row r="52" spans="4:4" x14ac:dyDescent="0.2">
      <c r="D52" s="142"/>
    </row>
    <row r="53" spans="4:4" x14ac:dyDescent="0.2">
      <c r="D53" s="142"/>
    </row>
    <row r="54" spans="4:4" x14ac:dyDescent="0.2">
      <c r="D54" s="142"/>
    </row>
    <row r="55" spans="4:4" x14ac:dyDescent="0.2">
      <c r="D55" s="142"/>
    </row>
    <row r="56" spans="4:4" x14ac:dyDescent="0.2">
      <c r="D56" s="142"/>
    </row>
    <row r="57" spans="4:4" x14ac:dyDescent="0.2">
      <c r="D57" s="142"/>
    </row>
    <row r="58" spans="4:4" x14ac:dyDescent="0.2">
      <c r="D58" s="142"/>
    </row>
    <row r="59" spans="4:4" x14ac:dyDescent="0.2">
      <c r="D59" s="142"/>
    </row>
    <row r="60" spans="4:4" x14ac:dyDescent="0.2">
      <c r="D60" s="142"/>
    </row>
    <row r="61" spans="4:4" x14ac:dyDescent="0.2">
      <c r="D61" s="142"/>
    </row>
    <row r="62" spans="4:4" x14ac:dyDescent="0.2">
      <c r="D62" s="142"/>
    </row>
    <row r="63" spans="4:4" x14ac:dyDescent="0.2">
      <c r="D63" s="142"/>
    </row>
    <row r="64" spans="4:4" x14ac:dyDescent="0.2">
      <c r="D64" s="142"/>
    </row>
    <row r="65" spans="4:4" x14ac:dyDescent="0.2">
      <c r="D65" s="142"/>
    </row>
    <row r="66" spans="4:4" x14ac:dyDescent="0.2">
      <c r="D66" s="142"/>
    </row>
    <row r="67" spans="4:4" x14ac:dyDescent="0.2">
      <c r="D67" s="142"/>
    </row>
    <row r="68" spans="4:4" x14ac:dyDescent="0.2">
      <c r="D68" s="142"/>
    </row>
    <row r="69" spans="4:4" x14ac:dyDescent="0.2">
      <c r="D69" s="142"/>
    </row>
    <row r="70" spans="4:4" x14ac:dyDescent="0.2">
      <c r="D70" s="142"/>
    </row>
    <row r="71" spans="4:4" x14ac:dyDescent="0.2">
      <c r="D71" s="142"/>
    </row>
    <row r="72" spans="4:4" x14ac:dyDescent="0.2">
      <c r="D72" s="142"/>
    </row>
    <row r="73" spans="4:4" x14ac:dyDescent="0.2">
      <c r="D73" s="142"/>
    </row>
    <row r="74" spans="4:4" x14ac:dyDescent="0.2">
      <c r="D74" s="142"/>
    </row>
    <row r="75" spans="4:4" x14ac:dyDescent="0.2">
      <c r="D75" s="142"/>
    </row>
    <row r="76" spans="4:4" x14ac:dyDescent="0.2">
      <c r="D76" s="142"/>
    </row>
    <row r="77" spans="4:4" x14ac:dyDescent="0.2">
      <c r="D77" s="142"/>
    </row>
    <row r="78" spans="4:4" x14ac:dyDescent="0.2">
      <c r="D78" s="142"/>
    </row>
    <row r="79" spans="4:4" x14ac:dyDescent="0.2">
      <c r="D79" s="142"/>
    </row>
    <row r="80" spans="4: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01c Pol'!Názvy_tisku</vt:lpstr>
      <vt:lpstr>oadresa</vt:lpstr>
      <vt:lpstr>Stavba!Objednatel</vt:lpstr>
      <vt:lpstr>Stavba!Objekt</vt:lpstr>
      <vt:lpstr>'01 01c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Hanuš</dc:creator>
  <cp:lastModifiedBy>Petr Hanuš</cp:lastModifiedBy>
  <cp:lastPrinted>2014-02-28T09:52:57Z</cp:lastPrinted>
  <dcterms:created xsi:type="dcterms:W3CDTF">2009-04-08T07:15:50Z</dcterms:created>
  <dcterms:modified xsi:type="dcterms:W3CDTF">2019-03-21T07:39:31Z</dcterms:modified>
</cp:coreProperties>
</file>